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度来安县事业单位公开招聘工作人员拟聘用人员名单（第二" sheetId="1" r:id="rId1"/>
  </sheets>
  <definedNames>
    <definedName name="_xlnm._FilterDatabase" localSheetId="0" hidden="1">'2026年度来安县事业单位公开招聘工作人员拟聘用人员名单（第二'!$B$2:$O$12</definedName>
    <definedName name="_xlnm.Print_Titles" localSheetId="0">'2026年度来安县事业单位公开招聘工作人员拟聘用人员名单（第二'!$2:$2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<sst xmlns="http://schemas.openxmlformats.org/spreadsheetml/2006/main" count="37" uniqueCount="28">
  <si>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2026年度来安县事业单位公开招聘工作人员拟聘用人员名单（第二批）</t>
  </si>
  <si>
    <t>序号</t>
  </si>
  <si>
    <t>招聘单位</t>
  </si>
  <si>
    <t>岗位代码</t>
  </si>
  <si>
    <t>岗位名称</t>
  </si>
  <si>
    <t>准考证号</t>
  </si>
  <si>
    <t>姓名</t>
  </si>
  <si>
    <t>性别</t>
  </si>
  <si>
    <t>出生年月</t>
  </si>
  <si>
    <t>学历</t>
  </si>
  <si>
    <t>学位</t>
  </si>
  <si>
    <t>所学专业</t>
  </si>
  <si>
    <t>毕业院校</t>
  </si>
  <si>
    <t>笔试成绩</t>
  </si>
  <si>
    <t>专业测试成绩</t>
  </si>
  <si>
    <t>考试最终成绩</t>
  </si>
  <si>
    <t>备注</t>
  </si>
  <si>
    <t>来安县融媒体中心</t>
  </si>
  <si>
    <t>管理</t>
  </si>
  <si>
    <t>来安县医疗保障基金管理中心</t>
  </si>
  <si>
    <t>来安县林业技术推广中心</t>
  </si>
  <si>
    <t>专业技术</t>
  </si>
  <si>
    <t>来安县统计局普查中心</t>
  </si>
  <si>
    <t>来安县半塔镇综合行政执法大队</t>
  </si>
  <si>
    <t>来安县新安镇综合行政执法大队</t>
  </si>
  <si>
    <t>来安县雷官镇农业农村综合服务中心</t>
  </si>
  <si>
    <t>来安县大英镇农业农村综合服务中心</t>
  </si>
  <si>
    <t>来安县独山镇农业农村综合服务中心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</si>
</sst>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/>
    <xf numFmtId="0" fontId="2" fillId="0" borderId="0" xfId="0" applyNumberFormat="1" applyFont="1" applyFill="1" applyBorder="1" applyAlignment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SheetLayoutView="60" workbookViewId="0">
      <selection activeCell="A1" sqref="A1:P1"/>
    </sheetView>
  </sheetViews>
  <sheetFormatPr defaultColWidth="9" defaultRowHeight="25" customHeight="1"/>
  <cols>
    <col min="1" max="1" width="5.125" style="2" customWidth="1"/>
    <col min="2" max="2" width="32.125" style="2" customWidth="1"/>
    <col min="3" max="3" width="9" style="2"/>
    <col min="4" max="4" width="9" style="2" customWidth="1"/>
    <col min="5" max="5" width="14.25" style="2" customWidth="1"/>
    <col min="6" max="6" width="9" style="2"/>
    <col min="7" max="7" width="6.25" style="2" customWidth="1"/>
    <col min="8" max="8" width="10.25" style="2" customWidth="1"/>
    <col min="9" max="9" width="9" style="2" customWidth="1"/>
    <col min="10" max="10" width="7" style="2" customWidth="1"/>
    <col min="11" max="11" width="14.625" style="2" customWidth="1"/>
    <col min="12" max="12" width="15.5" style="2" customWidth="1"/>
    <col min="13" max="13" width="10.25" style="3" customWidth="1"/>
    <col min="14" max="14" width="9.125" style="4" customWidth="1"/>
    <col min="15" max="15" width="8.75" style="4" customWidth="1"/>
    <col min="16" max="16" width="6.875" style="5" customWidth="1"/>
    <col min="17" max="16384" width="9" style="2"/>
  </cols>
  <sheetData>
    <row r="1" ht="49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37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  <c r="O2" s="9" t="s">
        <v>15</v>
      </c>
      <c r="P2" s="7" t="s">
        <v>16</v>
      </c>
    </row>
    <row r="3" s="1" customFormat="1" ht="32" customHeight="1" spans="1:16">
      <c r="A3" s="10">
        <v>1</v>
      </c>
      <c r="B3" s="11" t="s">
        <v>17</v>
      </c>
      <c r="C3" s="11" t="str">
        <f>"2026203"</f>
        <v>2026203</v>
      </c>
      <c r="D3" s="11" t="s">
        <v>18</v>
      </c>
      <c r="E3" s="11" t="str">
        <f>"202620300621"</f>
        <v>202620300621</v>
      </c>
      <c r="F3" s="11" t="str">
        <f>"徐子阳"</f>
        <v>徐子阳</v>
      </c>
      <c r="G3" s="11" t="str">
        <f>"男"</f>
        <v>男</v>
      </c>
      <c r="H3" s="11" t="str">
        <f>"1998-03"</f>
        <v>1998-03</v>
      </c>
      <c r="I3" s="11" t="str">
        <f t="shared" ref="I3:I6" si="0">"大学本科"</f>
        <v>大学本科</v>
      </c>
      <c r="J3" s="11" t="str">
        <f t="shared" ref="J3:J6" si="1">"学士"</f>
        <v>学士</v>
      </c>
      <c r="K3" s="11" t="str">
        <f>"数字媒体艺术"</f>
        <v>数字媒体艺术</v>
      </c>
      <c r="L3" s="11" t="str">
        <f>"吉林艺术学院"</f>
        <v>吉林艺术学院</v>
      </c>
      <c r="M3" s="12">
        <v>73.4</v>
      </c>
      <c r="N3" s="13">
        <v>76</v>
      </c>
      <c r="O3" s="13">
        <v>68.585</v>
      </c>
      <c r="P3" s="10"/>
    </row>
    <row r="4" s="1" customFormat="1" ht="32" customHeight="1" spans="1:16">
      <c r="A4" s="10">
        <v>2</v>
      </c>
      <c r="B4" s="11" t="s">
        <v>19</v>
      </c>
      <c r="C4" s="11" t="str">
        <f>"2026204"</f>
        <v>2026204</v>
      </c>
      <c r="D4" s="11" t="s">
        <v>18</v>
      </c>
      <c r="E4" s="11" t="str">
        <f>"202620300903"</f>
        <v>202620300903</v>
      </c>
      <c r="F4" s="11" t="str">
        <f>"叶欣怡"</f>
        <v>叶欣怡</v>
      </c>
      <c r="G4" s="11" t="str">
        <f t="shared" ref="G4:G7" si="2">"女"</f>
        <v>女</v>
      </c>
      <c r="H4" s="11" t="str">
        <f>"2004-11"</f>
        <v>2004-11</v>
      </c>
      <c r="I4" s="11" t="str">
        <f t="shared" si="0"/>
        <v>大学本科</v>
      </c>
      <c r="J4" s="11" t="str">
        <f t="shared" si="1"/>
        <v>学士</v>
      </c>
      <c r="K4" s="11" t="str">
        <f>"财务管理"</f>
        <v>财务管理</v>
      </c>
      <c r="L4" s="11" t="str">
        <f>"铜陵学院"</f>
        <v>铜陵学院</v>
      </c>
      <c r="M4" s="12">
        <v>86.1</v>
      </c>
      <c r="N4" s="13">
        <v>74.3</v>
      </c>
      <c r="O4" s="13">
        <v>73.025</v>
      </c>
      <c r="P4" s="10"/>
    </row>
    <row r="5" s="1" customFormat="1" ht="32" customHeight="1" spans="1:16">
      <c r="A5" s="10">
        <v>3</v>
      </c>
      <c r="B5" s="11" t="s">
        <v>20</v>
      </c>
      <c r="C5" s="11" t="str">
        <f>"2026208"</f>
        <v>2026208</v>
      </c>
      <c r="D5" s="11" t="s">
        <v>21</v>
      </c>
      <c r="E5" s="11" t="str">
        <f>"202620301614"</f>
        <v>202620301614</v>
      </c>
      <c r="F5" s="11" t="str">
        <f>"李露"</f>
        <v>李露</v>
      </c>
      <c r="G5" s="11" t="str">
        <f t="shared" si="2"/>
        <v>女</v>
      </c>
      <c r="H5" s="11" t="str">
        <f>"2002-01"</f>
        <v>2002-01</v>
      </c>
      <c r="I5" s="11" t="str">
        <f t="shared" si="0"/>
        <v>大学本科</v>
      </c>
      <c r="J5" s="11" t="str">
        <f t="shared" si="1"/>
        <v>学士</v>
      </c>
      <c r="K5" s="11" t="str">
        <f>"园林"</f>
        <v>园林</v>
      </c>
      <c r="L5" s="11" t="str">
        <f>"金陵科技学院"</f>
        <v>金陵科技学院</v>
      </c>
      <c r="M5" s="12">
        <v>76.9</v>
      </c>
      <c r="N5" s="13">
        <v>75.3</v>
      </c>
      <c r="O5" s="13">
        <v>69.69</v>
      </c>
      <c r="P5" s="10"/>
    </row>
    <row r="6" s="1" customFormat="1" ht="32" customHeight="1" spans="1:16">
      <c r="A6" s="10">
        <v>4</v>
      </c>
      <c r="B6" s="11" t="s">
        <v>22</v>
      </c>
      <c r="C6" s="11" t="str">
        <f>"2026218"</f>
        <v>2026218</v>
      </c>
      <c r="D6" s="11" t="s">
        <v>21</v>
      </c>
      <c r="E6" s="11" t="str">
        <f>"202620303213"</f>
        <v>202620303213</v>
      </c>
      <c r="F6" s="11" t="str">
        <f>"廉露"</f>
        <v>廉露</v>
      </c>
      <c r="G6" s="11" t="str">
        <f t="shared" si="2"/>
        <v>女</v>
      </c>
      <c r="H6" s="11" t="str">
        <f>"2000-06"</f>
        <v>2000-06</v>
      </c>
      <c r="I6" s="11" t="str">
        <f t="shared" si="0"/>
        <v>大学本科</v>
      </c>
      <c r="J6" s="11" t="str">
        <f t="shared" si="1"/>
        <v>学士</v>
      </c>
      <c r="K6" s="11" t="str">
        <f>"信息与计算科学"</f>
        <v>信息与计算科学</v>
      </c>
      <c r="L6" s="11" t="str">
        <f>"泰山学院"</f>
        <v>泰山学院</v>
      </c>
      <c r="M6" s="12">
        <v>83.1</v>
      </c>
      <c r="N6" s="13">
        <v>75.9</v>
      </c>
      <c r="O6" s="13">
        <v>72.575</v>
      </c>
      <c r="P6" s="10"/>
    </row>
    <row r="7" s="1" customFormat="1" ht="32" customHeight="1" spans="1:16">
      <c r="A7" s="10">
        <v>5</v>
      </c>
      <c r="B7" s="11" t="s">
        <v>23</v>
      </c>
      <c r="C7" s="11" t="str">
        <f>"2026224"</f>
        <v>2026224</v>
      </c>
      <c r="D7" s="11" t="s">
        <v>18</v>
      </c>
      <c r="E7" s="11" t="str">
        <f>"202620304203"</f>
        <v>202620304203</v>
      </c>
      <c r="F7" s="11" t="str">
        <f>"郭佳"</f>
        <v>郭佳</v>
      </c>
      <c r="G7" s="11" t="str">
        <f t="shared" si="2"/>
        <v>女</v>
      </c>
      <c r="H7" s="11" t="str">
        <f>"1993-06"</f>
        <v>1993-06</v>
      </c>
      <c r="I7" s="11" t="str">
        <f t="shared" ref="I7:I12" si="3">"研究生"</f>
        <v>研究生</v>
      </c>
      <c r="J7" s="11" t="str">
        <f t="shared" ref="J7:J12" si="4">"硕士"</f>
        <v>硕士</v>
      </c>
      <c r="K7" s="11" t="str">
        <f>"公共管理"</f>
        <v>公共管理</v>
      </c>
      <c r="L7" s="11" t="str">
        <f>"天津工业大学"</f>
        <v>天津工业大学</v>
      </c>
      <c r="M7" s="12">
        <v>79.4</v>
      </c>
      <c r="N7" s="13">
        <v>75.1</v>
      </c>
      <c r="O7" s="13">
        <v>70.635</v>
      </c>
      <c r="P7" s="10"/>
    </row>
    <row r="8" s="1" customFormat="1" ht="32" customHeight="1" spans="1:16">
      <c r="A8" s="10">
        <v>6</v>
      </c>
      <c r="B8" s="11" t="s">
        <v>24</v>
      </c>
      <c r="C8" s="11" t="str">
        <f>"2026231"</f>
        <v>2026231</v>
      </c>
      <c r="D8" s="11" t="s">
        <v>21</v>
      </c>
      <c r="E8" s="11" t="str">
        <f>"202620305003"</f>
        <v>202620305003</v>
      </c>
      <c r="F8" s="11" t="str">
        <f>"胡立兴"</f>
        <v>胡立兴</v>
      </c>
      <c r="G8" s="11" t="str">
        <f>"男"</f>
        <v>男</v>
      </c>
      <c r="H8" s="11" t="str">
        <f>"1994-01"</f>
        <v>1994-01</v>
      </c>
      <c r="I8" s="11" t="str">
        <f t="shared" si="3"/>
        <v>研究生</v>
      </c>
      <c r="J8" s="11" t="str">
        <f t="shared" si="4"/>
        <v>硕士</v>
      </c>
      <c r="K8" s="11" t="str">
        <f>"畜牧"</f>
        <v>畜牧</v>
      </c>
      <c r="L8" s="11" t="str">
        <f>"安徽农业大学"</f>
        <v>安徽农业大学</v>
      </c>
      <c r="M8" s="12">
        <v>79</v>
      </c>
      <c r="N8" s="13">
        <v>73.9</v>
      </c>
      <c r="O8" s="13">
        <v>69.865</v>
      </c>
      <c r="P8" s="10"/>
    </row>
    <row r="9" s="1" customFormat="1" ht="32" customHeight="1" spans="1:16">
      <c r="A9" s="10">
        <v>7</v>
      </c>
      <c r="B9" s="11" t="s">
        <v>25</v>
      </c>
      <c r="C9" s="11" t="str">
        <f>"2026233"</f>
        <v>2026233</v>
      </c>
      <c r="D9" s="11" t="s">
        <v>21</v>
      </c>
      <c r="E9" s="11" t="str">
        <f>"202620305211"</f>
        <v>202620305211</v>
      </c>
      <c r="F9" s="11" t="str">
        <f>"杨岚"</f>
        <v>杨岚</v>
      </c>
      <c r="G9" s="11" t="str">
        <f>"女"</f>
        <v>女</v>
      </c>
      <c r="H9" s="11" t="str">
        <f>"1993-09"</f>
        <v>1993-09</v>
      </c>
      <c r="I9" s="11" t="str">
        <f>"大学本科"</f>
        <v>大学本科</v>
      </c>
      <c r="J9" s="11" t="str">
        <f>"学士"</f>
        <v>学士</v>
      </c>
      <c r="K9" s="11" t="str">
        <f>"会计学"</f>
        <v>会计学</v>
      </c>
      <c r="L9" s="11" t="str">
        <f>"国家开放大学"</f>
        <v>国家开放大学</v>
      </c>
      <c r="M9" s="12">
        <v>77.8</v>
      </c>
      <c r="N9" s="13">
        <v>71.6</v>
      </c>
      <c r="O9" s="13">
        <v>68.215</v>
      </c>
      <c r="P9" s="10"/>
    </row>
    <row r="10" s="1" customFormat="1" ht="32" customHeight="1" spans="1:16">
      <c r="A10" s="10">
        <v>8</v>
      </c>
      <c r="B10" s="11" t="s">
        <v>26</v>
      </c>
      <c r="C10" s="11" t="str">
        <f>"2026235"</f>
        <v>2026235</v>
      </c>
      <c r="D10" s="11" t="s">
        <v>21</v>
      </c>
      <c r="E10" s="11" t="str">
        <f>"202620305409"</f>
        <v>202620305409</v>
      </c>
      <c r="F10" s="11" t="str">
        <f>"闫蓝石"</f>
        <v>闫蓝石</v>
      </c>
      <c r="G10" s="11" t="str">
        <f>"女"</f>
        <v>女</v>
      </c>
      <c r="H10" s="11" t="str">
        <f>"1996-01"</f>
        <v>1996-01</v>
      </c>
      <c r="I10" s="11" t="str">
        <f>"大学本科"</f>
        <v>大学本科</v>
      </c>
      <c r="J10" s="11" t="str">
        <f>"学士"</f>
        <v>学士</v>
      </c>
      <c r="K10" s="11" t="str">
        <f>"财务管理"</f>
        <v>财务管理</v>
      </c>
      <c r="L10" s="11" t="str">
        <f>"湖州师范学院"</f>
        <v>湖州师范学院</v>
      </c>
      <c r="M10" s="12">
        <v>78.2</v>
      </c>
      <c r="N10" s="12">
        <v>75.8</v>
      </c>
      <c r="O10" s="12">
        <v>70.485</v>
      </c>
      <c r="P10" s="10"/>
    </row>
    <row r="11" s="1" customFormat="1" ht="32" customHeight="1" spans="1:16">
      <c r="A11" s="10">
        <v>9</v>
      </c>
      <c r="B11" s="11" t="s">
        <v>27</v>
      </c>
      <c r="C11" s="11" t="str">
        <f>"2026238"</f>
        <v>2026238</v>
      </c>
      <c r="D11" s="11" t="s">
        <v>21</v>
      </c>
      <c r="E11" s="11" t="str">
        <f>"202620305627"</f>
        <v>202620305627</v>
      </c>
      <c r="F11" s="11" t="str">
        <f>"卢薇"</f>
        <v>卢薇</v>
      </c>
      <c r="G11" s="11" t="str">
        <f>"女"</f>
        <v>女</v>
      </c>
      <c r="H11" s="11" t="str">
        <f>"2000-07"</f>
        <v>2000-07</v>
      </c>
      <c r="I11" s="11" t="str">
        <f>"大学本科"</f>
        <v>大学本科</v>
      </c>
      <c r="J11" s="11" t="str">
        <f>"学士"</f>
        <v>学士</v>
      </c>
      <c r="K11" s="11" t="str">
        <f>"土地资源管理"</f>
        <v>土地资源管理</v>
      </c>
      <c r="L11" s="11" t="str">
        <f>"安徽农业大学"</f>
        <v>安徽农业大学</v>
      </c>
      <c r="M11" s="12">
        <v>77</v>
      </c>
      <c r="N11" s="13">
        <v>76.7</v>
      </c>
      <c r="O11" s="13">
        <v>70.435</v>
      </c>
      <c r="P11" s="10"/>
    </row>
    <row r="12" s="1" customFormat="1" ht="32" customHeight="1" spans="1:16">
      <c r="A12" s="10">
        <v>10</v>
      </c>
      <c r="B12" s="11" t="s">
        <v>27</v>
      </c>
      <c r="C12" s="11" t="str">
        <f>"2026238"</f>
        <v>2026238</v>
      </c>
      <c r="D12" s="11" t="s">
        <v>21</v>
      </c>
      <c r="E12" s="11" t="str">
        <f>"202620305621"</f>
        <v>202620305621</v>
      </c>
      <c r="F12" s="11" t="str">
        <f>"马夏晴"</f>
        <v>马夏晴</v>
      </c>
      <c r="G12" s="11" t="str">
        <f>"女"</f>
        <v>女</v>
      </c>
      <c r="H12" s="11" t="str">
        <f>"1999-08"</f>
        <v>1999-08</v>
      </c>
      <c r="I12" s="11" t="str">
        <f t="shared" si="3"/>
        <v>研究生</v>
      </c>
      <c r="J12" s="11" t="str">
        <f t="shared" si="4"/>
        <v>硕士</v>
      </c>
      <c r="K12" s="11" t="str">
        <f>"土地资源管理"</f>
        <v>土地资源管理</v>
      </c>
      <c r="L12" s="11" t="str">
        <f>"南京师范大学"</f>
        <v>南京师范大学</v>
      </c>
      <c r="M12" s="12">
        <v>78.6</v>
      </c>
      <c r="N12" s="13">
        <v>75.3</v>
      </c>
      <c r="O12" s="13">
        <v>70.4</v>
      </c>
      <c r="P12" s="10"/>
    </row>
  </sheetData>
  <sortState ref="B2:AS131">
    <sortCondition ref="C2:C131"/>
    <sortCondition ref="O2:O131" descending="1"/>
    <sortCondition ref="N2:N131" descending="1"/>
  </sortState>
  <mergeCells count="1">
    <mergeCell ref="A1:P1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2026年度来安县事业单位公开招聘工作人员拟聘用人员名单（第二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rsbg</cp:lastModifiedBy>
  <dcterms:created xsi:type="dcterms:W3CDTF">2026-04-17T00:25:00Z</dcterms:created>
  <dcterms:modified xsi:type="dcterms:W3CDTF">2026-08-07T07:14:18Z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957D2991C8664037B887E3453110294B_13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